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-105" yWindow="-105" windowWidth="23250" windowHeight="12450"/>
  </bookViews>
  <sheets>
    <sheet name="INGRESOS" sheetId="4" r:id="rId1"/>
  </sheets>
  <externalReferences>
    <externalReference r:id="rId2"/>
    <externalReference r:id="rId3"/>
  </externalReference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G33" i="4"/>
  <c r="G13" i="4"/>
  <c r="B20" i="4"/>
  <c r="E83" i="4"/>
  <c r="E81" i="4"/>
  <c r="E78" i="4"/>
  <c r="E75" i="4"/>
  <c r="E68" i="4"/>
  <c r="E66" i="4"/>
  <c r="E64" i="4"/>
  <c r="E62" i="4"/>
  <c r="E60" i="4"/>
  <c r="E58" i="4"/>
  <c r="E56" i="4"/>
  <c r="E54" i="4"/>
  <c r="E39" i="4"/>
  <c r="E38" i="4"/>
  <c r="E37" i="4"/>
  <c r="E36" i="4"/>
  <c r="E31" i="4"/>
  <c r="E30" i="4"/>
  <c r="E27" i="4"/>
  <c r="E25" i="4"/>
  <c r="E24" i="4"/>
  <c r="E23" i="4"/>
  <c r="E22" i="4"/>
  <c r="E18" i="4"/>
  <c r="E17" i="4"/>
  <c r="E16" i="4"/>
  <c r="E13" i="4"/>
  <c r="B81" i="4"/>
  <c r="B78" i="4"/>
  <c r="B75" i="4"/>
  <c r="B68" i="4"/>
  <c r="B66" i="4"/>
  <c r="B64" i="4"/>
  <c r="B62" i="4"/>
  <c r="B60" i="4"/>
  <c r="B58" i="4"/>
  <c r="B56" i="4"/>
  <c r="B54" i="4"/>
  <c r="B39" i="4"/>
  <c r="B38" i="4"/>
  <c r="B37" i="4"/>
  <c r="B36" i="4"/>
  <c r="B31" i="4"/>
  <c r="B30" i="4"/>
  <c r="B27" i="4"/>
  <c r="B25" i="4"/>
  <c r="B24" i="4"/>
  <c r="B23" i="4"/>
  <c r="B22" i="4"/>
  <c r="B18" i="4"/>
  <c r="B17" i="4"/>
  <c r="B16" i="4"/>
  <c r="B13" i="4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52" i="4" l="1"/>
  <c r="B85" i="4" s="1"/>
  <c r="B33" i="4"/>
  <c r="B47" i="4" s="1"/>
  <c r="F88" i="4" l="1"/>
  <c r="G88" i="4" s="1"/>
  <c r="D88" i="4"/>
  <c r="C87" i="4" l="1"/>
  <c r="D87" i="4"/>
  <c r="B87" i="4"/>
  <c r="D81" i="4" l="1"/>
  <c r="B82" i="4"/>
  <c r="B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27" i="4"/>
  <c r="F70" i="4"/>
  <c r="F64" i="4"/>
  <c r="F62" i="4"/>
  <c r="F60" i="4"/>
  <c r="F58" i="4"/>
  <c r="F56" i="4"/>
  <c r="G56" i="4" s="1"/>
  <c r="F54" i="4"/>
  <c r="G54" i="4" s="1"/>
  <c r="G23" i="4"/>
  <c r="G22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D20" i="4" l="1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<sst xmlns="http://schemas.openxmlformats.org/spreadsheetml/2006/main" count="78" uniqueCount="78">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</sst>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43" fontId="20" fillId="0" borderId="0" xfId="0" applyNumberFormat="1" applyFont="1"/>
    <xf numFmtId="4" fontId="20" fillId="0" borderId="0" xfId="0" applyNumberFormat="1" applyFont="1"/>
    <xf numFmtId="3" fontId="19" fillId="0" borderId="0" xfId="0" applyNumberFormat="1" applyFont="1"/>
    <xf numFmtId="43" fontId="5" fillId="0" borderId="6" xfId="28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781050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mportamiento%20de%20Ingresos/Informes%20mensuales/2%20Comp%20de%20ingresos%20marzo25%2004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ntabilidad/Informes/Trimestral/1er%20trimestre/Analisis/1er%20Trimestre%202025/Comportamiento%20de%20ingresos-%20formato%20conac%20ene-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ón Ingresos 2024"/>
      <sheetName val="Calendario de Ing2025"/>
      <sheetName val="Recaudación Ingresos 2025"/>
      <sheetName val="Comp Acum 2025"/>
    </sheetNames>
    <sheetDataSet>
      <sheetData sheetId="0" refreshError="1"/>
      <sheetData sheetId="1" refreshError="1">
        <row r="11">
          <cell r="G11">
            <v>103000967838</v>
          </cell>
        </row>
        <row r="15">
          <cell r="G15">
            <v>2172361309</v>
          </cell>
        </row>
        <row r="42">
          <cell r="G42">
            <v>2709791678</v>
          </cell>
        </row>
        <row r="144">
          <cell r="G144">
            <v>215311556</v>
          </cell>
        </row>
        <row r="150">
          <cell r="G150">
            <v>126191969</v>
          </cell>
        </row>
        <row r="168">
          <cell r="G168">
            <v>27821956911</v>
          </cell>
        </row>
        <row r="169">
          <cell r="G169">
            <v>1779961032</v>
          </cell>
        </row>
        <row r="170">
          <cell r="G170">
            <v>325171823</v>
          </cell>
        </row>
        <row r="171">
          <cell r="G171">
            <v>1555781256</v>
          </cell>
        </row>
        <row r="172">
          <cell r="G172">
            <v>605273465</v>
          </cell>
        </row>
        <row r="173">
          <cell r="G173">
            <v>1567519912</v>
          </cell>
        </row>
        <row r="175">
          <cell r="G175">
            <v>30853389772</v>
          </cell>
        </row>
        <row r="176">
          <cell r="G176">
            <v>3425707413</v>
          </cell>
        </row>
        <row r="177">
          <cell r="G177">
            <v>11238819271</v>
          </cell>
        </row>
        <row r="180">
          <cell r="G180">
            <v>4089676209</v>
          </cell>
        </row>
        <row r="181">
          <cell r="G181">
            <v>1927056526</v>
          </cell>
        </row>
        <row r="186">
          <cell r="G186">
            <v>208889867</v>
          </cell>
        </row>
        <row r="187">
          <cell r="G187">
            <v>231636496</v>
          </cell>
        </row>
        <row r="188">
          <cell r="G188">
            <v>3017561473</v>
          </cell>
        </row>
        <row r="190">
          <cell r="G190">
            <v>3083242888</v>
          </cell>
        </row>
        <row r="192">
          <cell r="G192">
            <v>216562365</v>
          </cell>
        </row>
        <row r="193">
          <cell r="G193">
            <v>1999774063</v>
          </cell>
        </row>
        <row r="194">
          <cell r="G194">
            <v>13747018</v>
          </cell>
        </row>
        <row r="195">
          <cell r="G195">
            <v>48412580</v>
          </cell>
        </row>
        <row r="196">
          <cell r="G196">
            <v>35033048</v>
          </cell>
        </row>
        <row r="197">
          <cell r="G197">
            <v>610190934</v>
          </cell>
        </row>
        <row r="198">
          <cell r="G198">
            <v>0</v>
          </cell>
        </row>
        <row r="199">
          <cell r="G199">
            <v>43964730</v>
          </cell>
        </row>
        <row r="200">
          <cell r="G200">
            <v>5430950</v>
          </cell>
        </row>
        <row r="205">
          <cell r="G205">
            <v>28590008</v>
          </cell>
        </row>
        <row r="210">
          <cell r="G210">
            <v>3043961315</v>
          </cell>
        </row>
      </sheetData>
      <sheetData sheetId="2" refreshError="1"/>
      <sheetData sheetId="3">
        <row r="236">
          <cell r="B236">
            <v>26399382098.049999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Acum 2025"/>
      <sheetName val="conac-2025"/>
    </sheetNames>
    <sheetDataSet>
      <sheetData sheetId="0"/>
      <sheetData sheetId="1">
        <row r="15">
          <cell r="D15">
            <v>846875143</v>
          </cell>
        </row>
        <row r="45">
          <cell r="D45">
            <v>1067742014.3200001</v>
          </cell>
        </row>
        <row r="151">
          <cell r="D151">
            <v>202636763.85000002</v>
          </cell>
        </row>
        <row r="158">
          <cell r="D158">
            <v>28741742.390000004</v>
          </cell>
        </row>
        <row r="174">
          <cell r="D174">
            <v>7476986992</v>
          </cell>
        </row>
        <row r="175">
          <cell r="D175">
            <v>454980201</v>
          </cell>
        </row>
        <row r="176">
          <cell r="D176">
            <v>81772776</v>
          </cell>
        </row>
        <row r="177">
          <cell r="D177">
            <v>418795110</v>
          </cell>
        </row>
        <row r="178">
          <cell r="D178">
            <v>135537118</v>
          </cell>
        </row>
        <row r="179">
          <cell r="D179">
            <v>515846300</v>
          </cell>
        </row>
        <row r="183">
          <cell r="D183">
            <v>154027233</v>
          </cell>
        </row>
        <row r="188">
          <cell r="D188">
            <v>63312627</v>
          </cell>
        </row>
        <row r="189">
          <cell r="D189">
            <v>10991181</v>
          </cell>
        </row>
        <row r="190">
          <cell r="D190">
            <v>2245471</v>
          </cell>
        </row>
        <row r="194">
          <cell r="D194">
            <v>517380355</v>
          </cell>
        </row>
        <row r="209">
          <cell r="D209">
            <v>8182666150.4200001</v>
          </cell>
        </row>
        <row r="210">
          <cell r="D210">
            <v>853369091</v>
          </cell>
        </row>
        <row r="211">
          <cell r="D211">
            <v>3121644239</v>
          </cell>
        </row>
        <row r="214">
          <cell r="D214">
            <v>1021394964</v>
          </cell>
        </row>
        <row r="215">
          <cell r="D215">
            <v>427588161</v>
          </cell>
        </row>
        <row r="220">
          <cell r="D220">
            <v>59396667</v>
          </cell>
        </row>
        <row r="221">
          <cell r="D221">
            <v>79036167</v>
          </cell>
        </row>
        <row r="222">
          <cell r="D222">
            <v>721303293</v>
          </cell>
        </row>
        <row r="224">
          <cell r="D224">
            <v>72342762.859999999</v>
          </cell>
        </row>
        <row r="227">
          <cell r="D227">
            <v>19524665.899999999</v>
          </cell>
        </row>
        <row r="230">
          <cell r="D230">
            <v>935328271.10000002</v>
          </cell>
        </row>
        <row r="236">
          <cell r="D236">
            <v>11056367.27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view="pageBreakPreview" zoomScaleNormal="9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I21" sqref="I21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4.2851562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  <c r="B1" s="40"/>
    </row>
    <row r="2" spans="1:9" ht="18.75" x14ac:dyDescent="0.3">
      <c r="A2" s="11"/>
      <c r="B2" s="39"/>
      <c r="C2" s="21"/>
    </row>
    <row r="3" spans="1:9" ht="18.75" x14ac:dyDescent="0.3">
      <c r="A3" s="11"/>
      <c r="B3" s="36"/>
      <c r="C3" s="21"/>
      <c r="D3" s="41"/>
    </row>
    <row r="4" spans="1:9" ht="9" customHeight="1" thickBot="1" x14ac:dyDescent="0.35">
      <c r="A4" s="11"/>
    </row>
    <row r="5" spans="1:9" x14ac:dyDescent="0.25">
      <c r="A5" s="43" t="s">
        <v>5</v>
      </c>
      <c r="B5" s="44"/>
      <c r="C5" s="44"/>
      <c r="D5" s="44"/>
      <c r="E5" s="44"/>
      <c r="F5" s="44"/>
      <c r="G5" s="45"/>
    </row>
    <row r="6" spans="1:9" x14ac:dyDescent="0.25">
      <c r="A6" s="46" t="s">
        <v>19</v>
      </c>
      <c r="B6" s="47"/>
      <c r="C6" s="47"/>
      <c r="D6" s="47"/>
      <c r="E6" s="47"/>
      <c r="F6" s="47"/>
      <c r="G6" s="48"/>
    </row>
    <row r="7" spans="1:9" x14ac:dyDescent="0.25">
      <c r="A7" s="46" t="s">
        <v>77</v>
      </c>
      <c r="B7" s="47"/>
      <c r="C7" s="47"/>
      <c r="D7" s="47"/>
      <c r="E7" s="47"/>
      <c r="F7" s="47"/>
      <c r="G7" s="48"/>
    </row>
    <row r="8" spans="1:9" ht="15.75" thickBot="1" x14ac:dyDescent="0.3">
      <c r="A8" s="49" t="s">
        <v>0</v>
      </c>
      <c r="B8" s="50"/>
      <c r="C8" s="50"/>
      <c r="D8" s="50"/>
      <c r="E8" s="50"/>
      <c r="F8" s="50"/>
      <c r="G8" s="51"/>
    </row>
    <row r="9" spans="1:9" ht="15.75" thickBot="1" x14ac:dyDescent="0.3">
      <c r="A9" s="52" t="s">
        <v>18</v>
      </c>
      <c r="B9" s="56" t="s">
        <v>26</v>
      </c>
      <c r="C9" s="57"/>
      <c r="D9" s="57"/>
      <c r="E9" s="57"/>
      <c r="F9" s="58"/>
      <c r="G9" s="54" t="s">
        <v>25</v>
      </c>
    </row>
    <row r="10" spans="1:9" s="8" customFormat="1" ht="40.5" customHeight="1" thickBot="1" x14ac:dyDescent="0.25">
      <c r="A10" s="53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5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f>'[1]Calendario de Ing2025'!$G$15</f>
        <v>2172361309</v>
      </c>
      <c r="C13" s="17">
        <v>0</v>
      </c>
      <c r="D13" s="17">
        <f>B13+C13</f>
        <v>2172361309</v>
      </c>
      <c r="E13" s="17">
        <f>'[2]conac-2025'!$D$15</f>
        <v>846875143</v>
      </c>
      <c r="F13" s="17">
        <f>E13</f>
        <v>846875143</v>
      </c>
      <c r="G13" s="17">
        <f>F13-B13</f>
        <v>-1325486166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f>'[1]Calendario de Ing2025'!$G$42</f>
        <v>2709791678</v>
      </c>
      <c r="C16" s="17">
        <v>0</v>
      </c>
      <c r="D16" s="17">
        <f t="shared" si="0"/>
        <v>2709791678</v>
      </c>
      <c r="E16" s="17">
        <f>'[2]conac-2025'!$D$45</f>
        <v>1067742014.3200001</v>
      </c>
      <c r="F16" s="17">
        <f t="shared" si="1"/>
        <v>1067742014.3200001</v>
      </c>
      <c r="G16" s="17">
        <f>F16-B16</f>
        <v>-1642049663.6799998</v>
      </c>
      <c r="H16" s="18"/>
      <c r="I16" s="27"/>
    </row>
    <row r="17" spans="1:9" ht="11.25" customHeight="1" x14ac:dyDescent="0.25">
      <c r="A17" s="4" t="s">
        <v>14</v>
      </c>
      <c r="B17" s="17">
        <f>'[1]Calendario de Ing2025'!$G$144</f>
        <v>215311556</v>
      </c>
      <c r="C17" s="17">
        <v>0</v>
      </c>
      <c r="D17" s="17">
        <f t="shared" si="0"/>
        <v>215311556</v>
      </c>
      <c r="E17" s="17">
        <f>'[2]conac-2025'!$D$151</f>
        <v>202636763.85000002</v>
      </c>
      <c r="F17" s="17">
        <f t="shared" si="1"/>
        <v>202636763.85000002</v>
      </c>
      <c r="G17" s="17">
        <f>F17-B17</f>
        <v>-12674792.149999976</v>
      </c>
      <c r="H17" s="18"/>
      <c r="I17" s="27"/>
    </row>
    <row r="18" spans="1:9" ht="11.25" customHeight="1" x14ac:dyDescent="0.25">
      <c r="A18" s="4" t="s">
        <v>15</v>
      </c>
      <c r="B18" s="17">
        <f>'[1]Calendario de Ing2025'!$G$150</f>
        <v>126191969</v>
      </c>
      <c r="C18" s="17">
        <v>0</v>
      </c>
      <c r="D18" s="17">
        <f t="shared" si="0"/>
        <v>126191969</v>
      </c>
      <c r="E18" s="17">
        <f>'[2]conac-2025'!$D$158</f>
        <v>28741742.390000004</v>
      </c>
      <c r="F18" s="17">
        <f t="shared" si="1"/>
        <v>28741742.390000004</v>
      </c>
      <c r="G18" s="17">
        <f>F18-B18</f>
        <v>-97450226.609999999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34265855333</v>
      </c>
      <c r="C20" s="16">
        <f t="shared" ref="C20" si="3">C22+C23+C24+C25+C26+C27+C28+C29+C30+C31+C32</f>
        <v>0</v>
      </c>
      <c r="D20" s="16">
        <f>D22+D23+D24+D25+D26+D27+D28+D29+D30+D31+D32</f>
        <v>34265855333</v>
      </c>
      <c r="E20" s="16">
        <f>E22+E23+E24+E25+E26+E27+E28+E29+E30+E31+E32</f>
        <v>9237945730</v>
      </c>
      <c r="F20" s="16">
        <f>F22+F23+F24+F25+F26+F27+F28+F29+F30+F31+F32</f>
        <v>9237945730</v>
      </c>
      <c r="G20" s="16">
        <f>G22+G23+G24+G25+G26+G27+G28+G29+G30+G31+G32</f>
        <v>-25027909603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f>'[1]Calendario de Ing2025'!$G$168</f>
        <v>27821956911</v>
      </c>
      <c r="C22" s="17">
        <v>0</v>
      </c>
      <c r="D22" s="17">
        <f t="shared" ref="D22:D85" si="4">B22+C22</f>
        <v>27821956911</v>
      </c>
      <c r="E22" s="17">
        <f>'[2]conac-2025'!$D$174</f>
        <v>7476986992</v>
      </c>
      <c r="F22" s="17">
        <f t="shared" ref="F22:F32" si="5">E22</f>
        <v>7476986992</v>
      </c>
      <c r="G22" s="17">
        <f>F22-B22</f>
        <v>-20344969919</v>
      </c>
      <c r="H22" s="18"/>
      <c r="I22" s="27"/>
    </row>
    <row r="23" spans="1:9" ht="11.25" customHeight="1" x14ac:dyDescent="0.25">
      <c r="A23" s="13" t="s">
        <v>29</v>
      </c>
      <c r="B23" s="17">
        <f>'[1]Calendario de Ing2025'!$G$169</f>
        <v>1779961032</v>
      </c>
      <c r="C23" s="17">
        <v>0</v>
      </c>
      <c r="D23" s="17">
        <f t="shared" si="4"/>
        <v>1779961032</v>
      </c>
      <c r="E23" s="17">
        <f>'[2]conac-2025'!$D$175</f>
        <v>454980201</v>
      </c>
      <c r="F23" s="17">
        <f t="shared" si="5"/>
        <v>454980201</v>
      </c>
      <c r="G23" s="17">
        <f>F23-B23</f>
        <v>-1324980831</v>
      </c>
      <c r="H23" s="18"/>
      <c r="I23" s="27"/>
    </row>
    <row r="24" spans="1:9" ht="11.25" customHeight="1" x14ac:dyDescent="0.25">
      <c r="A24" s="13" t="s">
        <v>30</v>
      </c>
      <c r="B24" s="17">
        <f>'[1]Calendario de Ing2025'!$G$171</f>
        <v>1555781256</v>
      </c>
      <c r="C24" s="17">
        <v>0</v>
      </c>
      <c r="D24" s="17">
        <f t="shared" si="4"/>
        <v>1555781256</v>
      </c>
      <c r="E24" s="17">
        <f>'[2]conac-2025'!$D$177</f>
        <v>418795110</v>
      </c>
      <c r="F24" s="17">
        <f t="shared" si="5"/>
        <v>418795110</v>
      </c>
      <c r="G24" s="17">
        <f>F24-B24</f>
        <v>-1136986146</v>
      </c>
      <c r="H24" s="18"/>
      <c r="I24" s="27"/>
    </row>
    <row r="25" spans="1:9" ht="11.25" customHeight="1" x14ac:dyDescent="0.25">
      <c r="A25" s="13" t="s">
        <v>31</v>
      </c>
      <c r="B25" s="17">
        <f>'[1]Calendario de Ing2025'!$G$172</f>
        <v>605273465</v>
      </c>
      <c r="C25" s="17">
        <v>0</v>
      </c>
      <c r="D25" s="17">
        <f t="shared" si="4"/>
        <v>605273465</v>
      </c>
      <c r="E25" s="17">
        <f>'[2]conac-2025'!$D$178</f>
        <v>135537118</v>
      </c>
      <c r="F25" s="17">
        <f t="shared" si="5"/>
        <v>135537118</v>
      </c>
      <c r="G25" s="17">
        <f>F25-B25</f>
        <v>-469736347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f>'[1]Calendario de Ing2025'!$G$170</f>
        <v>325171823</v>
      </c>
      <c r="C27" s="17">
        <v>0</v>
      </c>
      <c r="D27" s="17">
        <f t="shared" si="4"/>
        <v>325171823</v>
      </c>
      <c r="E27" s="17">
        <f>'[2]conac-2025'!$D$176</f>
        <v>81772776</v>
      </c>
      <c r="F27" s="17">
        <f t="shared" si="5"/>
        <v>81772776</v>
      </c>
      <c r="G27" s="17">
        <f>F27-B27</f>
        <v>-243399047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f>'[1]Calendario de Ing2025'!$G$197</f>
        <v>610190934</v>
      </c>
      <c r="C30" s="17">
        <v>0</v>
      </c>
      <c r="D30" s="17">
        <f t="shared" si="4"/>
        <v>610190934</v>
      </c>
      <c r="E30" s="17">
        <f>'[2]conac-2025'!$D$183</f>
        <v>154027233</v>
      </c>
      <c r="F30" s="17">
        <f t="shared" si="5"/>
        <v>154027233</v>
      </c>
      <c r="G30" s="17">
        <f>F30-B30</f>
        <v>-456163701</v>
      </c>
      <c r="H30" s="18"/>
      <c r="I30" s="27"/>
    </row>
    <row r="31" spans="1:9" x14ac:dyDescent="0.25">
      <c r="A31" s="13" t="s">
        <v>37</v>
      </c>
      <c r="B31" s="17">
        <f>'[1]Calendario de Ing2025'!$G$173</f>
        <v>1567519912</v>
      </c>
      <c r="C31" s="17">
        <v>0</v>
      </c>
      <c r="D31" s="17">
        <f>B31+C31</f>
        <v>1567519912</v>
      </c>
      <c r="E31" s="17">
        <f>'[2]conac-2025'!$D$179</f>
        <v>515846300</v>
      </c>
      <c r="F31" s="17">
        <f t="shared" si="5"/>
        <v>515846300</v>
      </c>
      <c r="G31" s="17">
        <f>F31-B31</f>
        <v>-1051673612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0</v>
      </c>
      <c r="F32" s="17">
        <f t="shared" si="5"/>
        <v>0</v>
      </c>
      <c r="G32" s="17">
        <f>F32-B32</f>
        <v>0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2362924754</v>
      </c>
      <c r="C33" s="16">
        <f t="shared" ref="C33:D33" si="7">C35+C36+C37+C38+C39</f>
        <v>0</v>
      </c>
      <c r="D33" s="16">
        <f t="shared" si="7"/>
        <v>2362924754</v>
      </c>
      <c r="E33" s="16">
        <f>E35+E36+E37+E38+E39</f>
        <v>593929634</v>
      </c>
      <c r="F33" s="16">
        <f>F35+F36+F37+F38+F39</f>
        <v>593929634</v>
      </c>
      <c r="G33" s="16">
        <f>G35+G36+G37+G38+G39</f>
        <v>-1768995120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f>'[1]Calendario de Ing2025'!$G$199</f>
        <v>43964730</v>
      </c>
      <c r="C36" s="17">
        <v>0</v>
      </c>
      <c r="D36" s="17">
        <f>B36+C36</f>
        <v>43964730</v>
      </c>
      <c r="E36" s="17">
        <f>'[2]conac-2025'!$D$189</f>
        <v>10991181</v>
      </c>
      <c r="F36" s="17">
        <f t="shared" si="8"/>
        <v>10991181</v>
      </c>
      <c r="G36" s="17">
        <f>F36-B36</f>
        <v>-32973549</v>
      </c>
      <c r="H36" s="18"/>
      <c r="I36" s="27"/>
    </row>
    <row r="37" spans="1:11" ht="15" customHeight="1" x14ac:dyDescent="0.25">
      <c r="A37" s="13" t="s">
        <v>42</v>
      </c>
      <c r="B37" s="17">
        <f>'[1]Calendario de Ing2025'!$G$192</f>
        <v>216562365</v>
      </c>
      <c r="C37" s="17">
        <v>0</v>
      </c>
      <c r="D37" s="17">
        <f t="shared" si="4"/>
        <v>216562365</v>
      </c>
      <c r="E37" s="17">
        <f>'[2]conac-2025'!$D$188</f>
        <v>63312627</v>
      </c>
      <c r="F37" s="17">
        <f t="shared" si="8"/>
        <v>63312627</v>
      </c>
      <c r="G37" s="17">
        <f>F37-B37</f>
        <v>-153249738</v>
      </c>
      <c r="H37" s="18"/>
      <c r="I37" s="27"/>
    </row>
    <row r="38" spans="1:11" ht="18" customHeight="1" x14ac:dyDescent="0.25">
      <c r="A38" s="13" t="s">
        <v>43</v>
      </c>
      <c r="B38" s="17">
        <f>'[1]Calendario de Ing2025'!$G$200</f>
        <v>5430950</v>
      </c>
      <c r="C38" s="17">
        <v>0</v>
      </c>
      <c r="D38" s="17">
        <f t="shared" si="4"/>
        <v>5430950</v>
      </c>
      <c r="E38" s="17">
        <f>'[2]conac-2025'!$D$190</f>
        <v>2245471</v>
      </c>
      <c r="F38" s="17">
        <f t="shared" si="8"/>
        <v>2245471</v>
      </c>
      <c r="G38" s="17">
        <f>F38-B38</f>
        <v>-3185479</v>
      </c>
      <c r="H38" s="18"/>
      <c r="I38" s="27"/>
    </row>
    <row r="39" spans="1:11" ht="11.25" customHeight="1" x14ac:dyDescent="0.25">
      <c r="A39" s="13" t="s">
        <v>44</v>
      </c>
      <c r="B39" s="17">
        <f>'[1]Calendario de Ing2025'!$G$193+'[1]Calendario de Ing2025'!$G$194+'[1]Calendario de Ing2025'!$G$195+'[1]Calendario de Ing2025'!$G$196+'[1]Calendario de Ing2025'!$G$198</f>
        <v>2096966709</v>
      </c>
      <c r="C39" s="17">
        <v>0</v>
      </c>
      <c r="D39" s="17">
        <f>B39+C39</f>
        <v>2096966709</v>
      </c>
      <c r="E39" s="17">
        <f>'[2]conac-2025'!$D$194</f>
        <v>517380355</v>
      </c>
      <c r="F39" s="17">
        <f t="shared" si="8"/>
        <v>517380355</v>
      </c>
      <c r="G39" s="17">
        <f>F39-B39</f>
        <v>-1579586354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41852436599</v>
      </c>
      <c r="C47" s="14">
        <f>C13+C14+C15+C16+C17+C18+C19+C20+C33+C40+C41+C43</f>
        <v>0</v>
      </c>
      <c r="D47" s="16">
        <f>B47+C47</f>
        <v>41852436599</v>
      </c>
      <c r="E47" s="14">
        <f>E13+E14+E15+E16+E17+E18+E19+E20+E33+E40+E41+E43</f>
        <v>11977871027.559999</v>
      </c>
      <c r="F47" s="14">
        <f>F13+F14+F15+F16+F17+F18+F19+F20+F33+F40+F41+F43</f>
        <v>11977871027.559999</v>
      </c>
      <c r="G47" s="14">
        <f>G13+G14+G15+G16+G17+G18+G19+G20+G33+G40+G41+G43</f>
        <v>-29874565571.439999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/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54992737027</v>
      </c>
      <c r="C52" s="16">
        <f>C54+C56+C58+C60+C62+C64+C66+C68</f>
        <v>0</v>
      </c>
      <c r="D52" s="16">
        <f>B52+C52</f>
        <v>54992737027</v>
      </c>
      <c r="E52" s="16">
        <f>E54+E56+E58+E60+E62+E64+E66+E68</f>
        <v>14466398732.42</v>
      </c>
      <c r="F52" s="16">
        <f>F54+F56+F58+F60+F62+F64+F66+F68</f>
        <v>14466398732.42</v>
      </c>
      <c r="G52" s="16">
        <f>F52-B52</f>
        <v>-40526338294.580002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f>'[1]Calendario de Ing2025'!$G$175</f>
        <v>30853389772</v>
      </c>
      <c r="C54" s="17">
        <v>0</v>
      </c>
      <c r="D54" s="17">
        <f t="shared" si="4"/>
        <v>30853389772</v>
      </c>
      <c r="E54" s="17">
        <f>'[2]conac-2025'!$D$209</f>
        <v>8182666150.4200001</v>
      </c>
      <c r="F54" s="17">
        <f>E54</f>
        <v>8182666150.4200001</v>
      </c>
      <c r="G54" s="17">
        <f>F54-B54</f>
        <v>-22670723621.580002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f>'[1]Calendario de Ing2025'!$G$176</f>
        <v>3425707413</v>
      </c>
      <c r="C56" s="17">
        <v>0</v>
      </c>
      <c r="D56" s="17">
        <f t="shared" si="4"/>
        <v>3425707413</v>
      </c>
      <c r="E56" s="17">
        <f>'[2]conac-2025'!$D$210</f>
        <v>853369091</v>
      </c>
      <c r="F56" s="17">
        <f>E56</f>
        <v>853369091</v>
      </c>
      <c r="G56" s="17">
        <f>F56-B56</f>
        <v>-2572338322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f>'[1]Calendario de Ing2025'!$G$177</f>
        <v>11238819271</v>
      </c>
      <c r="C58" s="17">
        <v>0</v>
      </c>
      <c r="D58" s="17">
        <f t="shared" si="4"/>
        <v>11238819271</v>
      </c>
      <c r="E58" s="17">
        <f>'[2]conac-2025'!$D$211</f>
        <v>3121644239</v>
      </c>
      <c r="F58" s="17">
        <f>E58</f>
        <v>3121644239</v>
      </c>
      <c r="G58" s="17">
        <f t="shared" si="2"/>
        <v>-8117175032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f>'[1]Calendario de Ing2025'!$G$180</f>
        <v>4089676209</v>
      </c>
      <c r="C60" s="17">
        <v>0</v>
      </c>
      <c r="D60" s="17">
        <f t="shared" si="4"/>
        <v>4089676209</v>
      </c>
      <c r="E60" s="17">
        <f>'[2]conac-2025'!$D$214</f>
        <v>1021394964</v>
      </c>
      <c r="F60" s="17">
        <f>E60</f>
        <v>1021394964</v>
      </c>
      <c r="G60" s="17">
        <f t="shared" si="2"/>
        <v>-3068281245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f>'[1]Calendario de Ing2025'!$G$181</f>
        <v>1927056526</v>
      </c>
      <c r="C62" s="17">
        <v>0</v>
      </c>
      <c r="D62" s="17">
        <f t="shared" si="4"/>
        <v>1927056526</v>
      </c>
      <c r="E62" s="17">
        <f>'[2]conac-2025'!$D$215</f>
        <v>427588161</v>
      </c>
      <c r="F62" s="17">
        <f>E62</f>
        <v>427588161</v>
      </c>
      <c r="G62" s="17">
        <f t="shared" si="2"/>
        <v>-1499468365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f>'[1]Calendario de Ing2025'!$G$186</f>
        <v>208889867</v>
      </c>
      <c r="C64" s="17">
        <v>0</v>
      </c>
      <c r="D64" s="17">
        <f t="shared" si="4"/>
        <v>208889867</v>
      </c>
      <c r="E64" s="17">
        <f>'[2]conac-2025'!$D$220</f>
        <v>59396667</v>
      </c>
      <c r="F64" s="17">
        <f>E64</f>
        <v>59396667</v>
      </c>
      <c r="G64" s="17">
        <f t="shared" si="2"/>
        <v>-149493200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f>'[1]Calendario de Ing2025'!$G$187</f>
        <v>231636496</v>
      </c>
      <c r="C66" s="22">
        <v>0</v>
      </c>
      <c r="D66" s="22">
        <f t="shared" si="4"/>
        <v>231636496</v>
      </c>
      <c r="E66" s="22">
        <f>'[2]conac-2025'!$D$221</f>
        <v>79036167</v>
      </c>
      <c r="F66" s="22">
        <f t="shared" si="10"/>
        <v>79036167</v>
      </c>
      <c r="G66" s="22">
        <f t="shared" si="2"/>
        <v>-152600329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f>'[1]Calendario de Ing2025'!$G$188</f>
        <v>3017561473</v>
      </c>
      <c r="C68" s="17">
        <v>0</v>
      </c>
      <c r="D68" s="17">
        <f t="shared" si="4"/>
        <v>3017561473</v>
      </c>
      <c r="E68" s="17">
        <f>'[2]conac-2025'!$D$222</f>
        <v>721303293</v>
      </c>
      <c r="F68" s="17">
        <f t="shared" si="10"/>
        <v>721303293</v>
      </c>
      <c r="G68" s="17">
        <f t="shared" si="2"/>
        <v>-2296258180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3083242888</v>
      </c>
      <c r="C70" s="17">
        <f t="shared" ref="C70" si="11">C72+C73+C74+C75</f>
        <v>0</v>
      </c>
      <c r="D70" s="17">
        <f>D72+D73+D74+D75</f>
        <v>3083242888</v>
      </c>
      <c r="E70" s="17">
        <f>E72+E73+E74+E75</f>
        <v>72342762.859999999</v>
      </c>
      <c r="F70" s="17">
        <f>F72+F73+F74+F75</f>
        <v>72342762.859999999</v>
      </c>
      <c r="G70" s="17">
        <f>F70-B70</f>
        <v>-3010900125.1399999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f>'[1]Calendario de Ing2025'!$G$190</f>
        <v>3083242888</v>
      </c>
      <c r="C75" s="17">
        <v>0</v>
      </c>
      <c r="D75" s="17">
        <f>B75+C75</f>
        <v>3083242888</v>
      </c>
      <c r="E75" s="17">
        <f>'[2]conac-2025'!$D$224</f>
        <v>72342762.859999999</v>
      </c>
      <c r="F75" s="17">
        <f>E75</f>
        <v>72342762.859999999</v>
      </c>
      <c r="G75" s="17">
        <f>F75-B75</f>
        <v>-3010900125.1399999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28590008</v>
      </c>
      <c r="C77" s="17">
        <f t="shared" ref="C77:D77" si="13">C78+C79</f>
        <v>0</v>
      </c>
      <c r="D77" s="17">
        <f t="shared" si="13"/>
        <v>28590008</v>
      </c>
      <c r="E77" s="17">
        <f>E78+E79</f>
        <v>19524665.899999999</v>
      </c>
      <c r="F77" s="17">
        <f>F78+F79</f>
        <v>19524665.899999999</v>
      </c>
      <c r="G77" s="17">
        <f>F77-B77</f>
        <v>-9065342.1000000015</v>
      </c>
      <c r="H77" s="18"/>
      <c r="I77" s="27"/>
    </row>
    <row r="78" spans="1:9" ht="22.5" x14ac:dyDescent="0.25">
      <c r="A78" s="13" t="s">
        <v>66</v>
      </c>
      <c r="B78" s="17">
        <f>'[1]Calendario de Ing2025'!$G$205</f>
        <v>28590008</v>
      </c>
      <c r="C78" s="17">
        <v>0</v>
      </c>
      <c r="D78" s="17">
        <f t="shared" si="4"/>
        <v>28590008</v>
      </c>
      <c r="E78" s="17">
        <f>'[2]conac-2025'!$D$227</f>
        <v>19524665.899999999</v>
      </c>
      <c r="F78" s="17">
        <f>E78</f>
        <v>19524665.899999999</v>
      </c>
      <c r="G78" s="17">
        <f t="shared" ref="G78:G83" si="14">F78-B78</f>
        <v>-9065342.1000000015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f>'[1]Calendario de Ing2025'!$G$210</f>
        <v>3043961315</v>
      </c>
      <c r="C81" s="17">
        <v>0</v>
      </c>
      <c r="D81" s="17">
        <f>B81+C81</f>
        <v>3043961315</v>
      </c>
      <c r="E81" s="17">
        <f>'[2]conac-2025'!$D$230</f>
        <v>935328271.10000002</v>
      </c>
      <c r="F81" s="17">
        <f>E81</f>
        <v>935328271.10000002</v>
      </c>
      <c r="G81" s="17">
        <f>F81-B81</f>
        <v>-2108633043.9000001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11056367.27</v>
      </c>
      <c r="F82" s="17">
        <f>F83</f>
        <v>11056367.27</v>
      </c>
      <c r="G82" s="17">
        <f t="shared" si="14"/>
        <v>11056366.27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f>'[2]conac-2025'!$D$236</f>
        <v>11056367.27</v>
      </c>
      <c r="F83" s="17">
        <f>E83</f>
        <v>11056367.27</v>
      </c>
      <c r="G83" s="17">
        <f t="shared" si="14"/>
        <v>11056366.27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61148531239</v>
      </c>
      <c r="C85" s="16">
        <f>C52+C70+C77+C81+C82</f>
        <v>0</v>
      </c>
      <c r="D85" s="16">
        <f t="shared" si="4"/>
        <v>61148531239</v>
      </c>
      <c r="E85" s="16">
        <f>E52+E70+E77+E81+E82</f>
        <v>15504650799.550001</v>
      </c>
      <c r="F85" s="16">
        <f>F52+F70+F77+F81+F82</f>
        <v>15504650799.550001</v>
      </c>
      <c r="G85" s="16">
        <f>F85-B85</f>
        <v>-45643880439.449997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0</v>
      </c>
      <c r="F87" s="16">
        <f t="shared" ref="F87" si="17">F88</f>
        <v>0</v>
      </c>
      <c r="G87" s="16">
        <f t="shared" ref="G87" si="18">G88</f>
        <v>0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0</v>
      </c>
      <c r="F88" s="17">
        <f>E88</f>
        <v>0</v>
      </c>
      <c r="G88" s="17">
        <f>F88-B88</f>
        <v>0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103000967838</v>
      </c>
      <c r="C91" s="14">
        <f>C47+C85+C87</f>
        <v>0</v>
      </c>
      <c r="D91" s="16">
        <f t="shared" ref="D91" si="19">B91+C91</f>
        <v>103000967838</v>
      </c>
      <c r="E91" s="14">
        <f>E47+E85+E87</f>
        <v>27482521827.110001</v>
      </c>
      <c r="F91" s="14">
        <f>F47+F85+F87</f>
        <v>27482521827.110001</v>
      </c>
      <c r="G91" s="16">
        <f>F91-B91</f>
        <v>-75518446010.889999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2">
        <v>0</v>
      </c>
      <c r="F94" s="37">
        <v>0</v>
      </c>
      <c r="G94" s="38">
        <f>F94-B94</f>
        <v>0</v>
      </c>
      <c r="I94" s="27"/>
    </row>
    <row r="95" spans="1:9" ht="24.75" customHeight="1" x14ac:dyDescent="0.25">
      <c r="A95" s="30" t="s">
        <v>2</v>
      </c>
      <c r="B95" s="37">
        <v>0</v>
      </c>
      <c r="C95" s="37">
        <v>0</v>
      </c>
      <c r="D95" s="38">
        <v>0</v>
      </c>
      <c r="E95" s="37">
        <v>0</v>
      </c>
      <c r="F95" s="37">
        <v>0</v>
      </c>
      <c r="G95" s="38">
        <v>0</v>
      </c>
      <c r="I95" s="27"/>
    </row>
    <row r="96" spans="1:9" ht="31.5" customHeight="1" x14ac:dyDescent="0.25">
      <c r="A96" s="2" t="s">
        <v>3</v>
      </c>
      <c r="B96" s="32">
        <f>B94+B95</f>
        <v>0</v>
      </c>
      <c r="C96" s="32">
        <f t="shared" ref="C96:D96" si="20">C94+C95</f>
        <v>0</v>
      </c>
      <c r="D96" s="32">
        <f t="shared" si="20"/>
        <v>0</v>
      </c>
      <c r="E96" s="37">
        <f>E94+E95</f>
        <v>0</v>
      </c>
      <c r="F96" s="37">
        <f>F94+F95</f>
        <v>0</v>
      </c>
      <c r="G96" s="38">
        <f>F96-B96</f>
        <v>0</v>
      </c>
      <c r="I96" s="27"/>
    </row>
    <row r="97" spans="1:9" ht="9" customHeight="1" thickBot="1" x14ac:dyDescent="0.3">
      <c r="A97" s="33"/>
      <c r="B97" s="34"/>
      <c r="C97" s="34"/>
      <c r="D97" s="34"/>
      <c r="E97" s="34"/>
      <c r="F97" s="34"/>
      <c r="G97" s="34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6"/>
    </row>
    <row r="102" spans="1:9" x14ac:dyDescent="0.25">
      <c r="E102" s="35"/>
    </row>
    <row r="105" spans="1:9" x14ac:dyDescent="0.25">
      <c r="E105" s="21"/>
    </row>
    <row r="106" spans="1:9" x14ac:dyDescent="0.25">
      <c r="E106" s="35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25" right="0.25" top="0.75" bottom="0.75" header="0.3" footer="0.3"/>
  <pageSetup scale="42" orientation="portrait" r:id="rId1"/>
  <ignoredErrors>
    <ignoredError sqref="D77 D85 D91 D52 D47 D33 F82 F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2025-04-29T19:14:57Z</cp:lastPrinted>
  <dcterms:created xsi:type="dcterms:W3CDTF">2016-11-14T19:23:00Z</dcterms:created>
  <dcterms:modified xsi:type="dcterms:W3CDTF">2025-04-29T19:17:39Z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